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tabRatio="918" activeTab="0"/>
  </bookViews>
  <sheets>
    <sheet name="試算表" sheetId="1" r:id="rId1"/>
  </sheets>
  <definedNames>
    <definedName name="_xlnm.Print_Area" localSheetId="0">'試算表'!$A$1:$I$57</definedName>
  </definedNames>
  <calcPr fullCalcOnLoad="1"/>
</workbook>
</file>

<file path=xl/sharedStrings.xml><?xml version="1.0" encoding="utf-8"?>
<sst xmlns="http://schemas.openxmlformats.org/spreadsheetml/2006/main" count="83" uniqueCount="45">
  <si>
    <t>円</t>
  </si>
  <si>
    <t>①所得割</t>
  </si>
  <si>
    <t>前年中の所得</t>
  </si>
  <si>
    <t xml:space="preserve">        基礎控除</t>
  </si>
  <si>
    <t>（</t>
  </si>
  <si>
    <t>加入人数</t>
  </si>
  <si>
    <t>人</t>
  </si>
  <si>
    <t xml:space="preserve">         ＝</t>
  </si>
  <si>
    <t xml:space="preserve"> </t>
  </si>
  <si>
    <t xml:space="preserve">     約</t>
  </si>
  <si>
    <t>↓百円未満切捨て</t>
  </si>
  <si>
    <t>必ずお読みください</t>
  </si>
  <si>
    <t>①以下の試算表は、国民健康保険税の課税方法を簡単に示したものであり、概算です。</t>
  </si>
  <si>
    <t xml:space="preserve">   年度途中の加入・脱退がある場合は、加入月数での月割税額が実際に通知される税額となります。</t>
  </si>
  <si>
    <t>③世帯の所得状況などにより減額が適用される場合があります。</t>
  </si>
  <si>
    <t xml:space="preserve"> 国民健康保険税は、医療給付費分・後期高齢者支援金分・介護納付金分の合計額となります。</t>
  </si>
  <si>
    <t xml:space="preserve">     　 　　国民健康保険税額試算表</t>
  </si>
  <si>
    <t>医療分　計　　　　A</t>
  </si>
  <si>
    <t>支援金分　計　　　B</t>
  </si>
  <si>
    <t>介護分　計　　　　C</t>
  </si>
  <si>
    <t>⑴　医療給付費分</t>
  </si>
  <si>
    <t>⑵　後期高齢者支援金分</t>
  </si>
  <si>
    <r>
      <t xml:space="preserve">⑶　介護納付金分 </t>
    </r>
    <r>
      <rPr>
        <sz val="12"/>
        <rFont val="ＭＳ Ｐゴシック"/>
        <family val="3"/>
      </rPr>
      <t>（４０歳から６４歳までの方分のみ入力）</t>
    </r>
  </si>
  <si>
    <t>②均等割</t>
  </si>
  <si>
    <t>③平等割</t>
  </si>
  <si>
    <t xml:space="preserve">        国民健康保険税額(12か月分） Ａ+Ｂ+Ｃ　＝</t>
  </si>
  <si>
    <t>以上のことから、実際に通知される税額とは異なる場合がありますので、あらかじめ御了承ください。</t>
  </si>
  <si>
    <t>のセルに入力してください。</t>
  </si>
  <si>
    <t xml:space="preserve">１か月あたりの税額 </t>
  </si>
  <si>
    <r>
      <t>②下記　</t>
    </r>
    <r>
      <rPr>
        <b/>
        <sz val="12"/>
        <color indexed="10"/>
        <rFont val="ＭＳ Ｐゴシック"/>
        <family val="3"/>
      </rPr>
      <t>「国民健康保険税額(12か月分） Ａ+Ｂ+Ｃ」</t>
    </r>
    <r>
      <rPr>
        <sz val="12"/>
        <color indexed="10"/>
        <rFont val="ＭＳ Ｐゴシック"/>
        <family val="3"/>
      </rPr>
      <t>　は、12か月間加入している場合の年税額となり、</t>
    </r>
  </si>
  <si>
    <t>円－４３０，０００円）×５．４０％　 　　　＝</t>
  </si>
  <si>
    <t>２５，１００円　 ×</t>
  </si>
  <si>
    <t>１世帯あたり １９，７００円</t>
  </si>
  <si>
    <t>※課税限度額…650,000円</t>
  </si>
  <si>
    <t>円－４３０，０００円）×１．９０％　 　　　＝</t>
  </si>
  <si>
    <t>９，０００円  　×</t>
  </si>
  <si>
    <t>１世帯あたり  ７，１００円</t>
  </si>
  <si>
    <t>※課税限度額…200,000円</t>
  </si>
  <si>
    <t>円－４３０，０００円）×１．８０％　 　　　＝</t>
  </si>
  <si>
    <t>１世帯あたり  ６，０００円</t>
  </si>
  <si>
    <t>※課税限度額…170,000円</t>
  </si>
  <si>
    <t>詳しい試算については税務課までお問い合わせください。</t>
  </si>
  <si>
    <t>問い合わせ先　　税務課　　　　℡　０２２３－３７－１１１４　</t>
  </si>
  <si>
    <t>⑤１８歳までの子どもがいる場合は、均等割額が全額減免されますので、計算が異なります。</t>
  </si>
  <si>
    <t>④基礎控除額４３万円は、合計所得金額２，４００万円以下を例としています。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</si>
</sst>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#,##0.0;[Red]\-#,##0.0"/>
    <numFmt numFmtId="181" formatCode="#,##0.000;[Red]\-#,##0.000"/>
    <numFmt numFmtId="182" formatCode="#,##0.0000;[Red]\-#,##0.0000"/>
    <numFmt numFmtId="183" formatCode="#,##0.00000;[Red]\-#,##0.00000"/>
    <numFmt numFmtId="184" formatCode="#,##0_ ;[Red]\-#,##0\ "/>
    <numFmt numFmtId="185" formatCode="0_);[Red]\(0\)"/>
    <numFmt numFmtId="186" formatCode="0.0%"/>
    <numFmt numFmtId="187" formatCode="0.000%"/>
    <numFmt numFmtId="188" formatCode="0.0000%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14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0" fillId="0" borderId="15" xfId="0" applyFont="1" applyBorder="1" applyAlignment="1" applyProtection="1">
      <alignment vertical="center" wrapText="1"/>
      <protection/>
    </xf>
    <xf numFmtId="38" fontId="8" fillId="0" borderId="16" xfId="0" applyNumberFormat="1" applyFont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right" vertical="center"/>
      <protection/>
    </xf>
    <xf numFmtId="0" fontId="5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8" fontId="8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38" fontId="11" fillId="33" borderId="18" xfId="49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38" fontId="2" fillId="33" borderId="18" xfId="49" applyFont="1" applyFill="1" applyBorder="1" applyAlignment="1" applyProtection="1">
      <alignment vertical="center"/>
      <protection locked="0"/>
    </xf>
    <xf numFmtId="38" fontId="2" fillId="0" borderId="19" xfId="49" applyFont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38" fontId="2" fillId="0" borderId="20" xfId="49" applyFont="1" applyBorder="1" applyAlignment="1" applyProtection="1">
      <alignment vertical="center"/>
      <protection/>
    </xf>
    <xf numFmtId="38" fontId="2" fillId="0" borderId="16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38" fontId="2" fillId="0" borderId="18" xfId="49" applyFont="1" applyFill="1" applyBorder="1" applyAlignment="1" applyProtection="1">
      <alignment vertical="center"/>
      <protection/>
    </xf>
    <xf numFmtId="38" fontId="2" fillId="34" borderId="19" xfId="49" applyFont="1" applyFill="1" applyBorder="1" applyAlignment="1" applyProtection="1">
      <alignment vertical="center"/>
      <protection/>
    </xf>
    <xf numFmtId="38" fontId="2" fillId="0" borderId="0" xfId="49" applyFont="1" applyFill="1" applyBorder="1" applyAlignment="1" applyProtection="1">
      <alignment vertical="center"/>
      <protection/>
    </xf>
    <xf numFmtId="38" fontId="52" fillId="0" borderId="0" xfId="49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9"/>
  </sheetPr>
  <dimension ref="A1:H57"/>
  <sheetViews>
    <sheetView tabSelected="1" view="pageBreakPreview" zoomScale="85" zoomScaleNormal="85" zoomScaleSheetLayoutView="85" workbookViewId="0" topLeftCell="A19">
      <selection activeCell="D22" sqref="D22"/>
    </sheetView>
  </sheetViews>
  <sheetFormatPr defaultColWidth="9.00390625" defaultRowHeight="18" customHeight="1"/>
  <cols>
    <col min="1" max="1" width="3.50390625" style="2" customWidth="1"/>
    <col min="2" max="2" width="15.625" style="2" customWidth="1"/>
    <col min="3" max="3" width="16.50390625" style="2" customWidth="1"/>
    <col min="4" max="4" width="15.625" style="2" customWidth="1"/>
    <col min="5" max="5" width="9.625" style="2" customWidth="1"/>
    <col min="6" max="6" width="15.625" style="2" customWidth="1"/>
    <col min="7" max="7" width="15.625" style="5" customWidth="1"/>
    <col min="8" max="8" width="15.625" style="2" customWidth="1"/>
    <col min="9" max="9" width="3.50390625" style="2" customWidth="1"/>
    <col min="10" max="16384" width="9.00390625" style="2" customWidth="1"/>
  </cols>
  <sheetData>
    <row r="1" spans="1:7" ht="18" customHeight="1">
      <c r="A1" s="1">
        <v>0</v>
      </c>
      <c r="B1" s="21">
        <f>IF(A1="","←新規=0,追加=1","")</f>
      </c>
      <c r="C1" s="59" t="s">
        <v>16</v>
      </c>
      <c r="D1" s="60"/>
      <c r="E1" s="60"/>
      <c r="F1" s="60"/>
      <c r="G1" s="60"/>
    </row>
    <row r="2" spans="1:7" ht="8.25" customHeight="1">
      <c r="A2" s="1"/>
      <c r="B2" s="21"/>
      <c r="C2" s="3"/>
      <c r="G2" s="4"/>
    </row>
    <row r="3" spans="1:8" ht="19.5" customHeight="1">
      <c r="A3" s="1"/>
      <c r="B3" s="26" t="s">
        <v>11</v>
      </c>
      <c r="C3" s="23"/>
      <c r="D3" s="24"/>
      <c r="E3" s="24"/>
      <c r="F3" s="24"/>
      <c r="G3" s="25"/>
      <c r="H3" s="24"/>
    </row>
    <row r="4" spans="1:8" ht="19.5" customHeight="1">
      <c r="A4" s="1"/>
      <c r="B4" s="27" t="s">
        <v>12</v>
      </c>
      <c r="C4" s="23"/>
      <c r="D4" s="24"/>
      <c r="E4" s="24"/>
      <c r="F4" s="24"/>
      <c r="G4" s="25"/>
      <c r="H4" s="24"/>
    </row>
    <row r="5" spans="1:8" ht="19.5" customHeight="1">
      <c r="A5" s="1"/>
      <c r="B5" s="27" t="s">
        <v>29</v>
      </c>
      <c r="C5" s="23"/>
      <c r="D5" s="24"/>
      <c r="E5" s="24"/>
      <c r="F5" s="24"/>
      <c r="G5" s="25"/>
      <c r="H5" s="24"/>
    </row>
    <row r="6" spans="1:8" ht="19.5" customHeight="1">
      <c r="A6" s="1"/>
      <c r="B6" s="27" t="s">
        <v>13</v>
      </c>
      <c r="C6" s="23"/>
      <c r="D6" s="24"/>
      <c r="E6" s="24"/>
      <c r="F6" s="24"/>
      <c r="G6" s="25"/>
      <c r="H6" s="24"/>
    </row>
    <row r="7" spans="1:8" ht="19.5" customHeight="1">
      <c r="A7" s="1"/>
      <c r="B7" s="27" t="s">
        <v>14</v>
      </c>
      <c r="C7" s="23"/>
      <c r="D7" s="24"/>
      <c r="E7" s="24"/>
      <c r="F7" s="24"/>
      <c r="G7" s="25"/>
      <c r="H7" s="24"/>
    </row>
    <row r="8" spans="1:7" ht="19.5" customHeight="1">
      <c r="A8" s="1"/>
      <c r="B8" s="58" t="s">
        <v>44</v>
      </c>
      <c r="C8" s="28"/>
      <c r="G8" s="4"/>
    </row>
    <row r="9" spans="1:7" ht="19.5" customHeight="1">
      <c r="A9" s="1"/>
      <c r="B9" s="58" t="s">
        <v>43</v>
      </c>
      <c r="C9" s="3"/>
      <c r="G9" s="4"/>
    </row>
    <row r="10" spans="1:7" ht="8.25" customHeight="1">
      <c r="A10" s="1"/>
      <c r="B10" s="58"/>
      <c r="C10" s="3"/>
      <c r="G10" s="4"/>
    </row>
    <row r="11" spans="1:8" ht="19.5" customHeight="1">
      <c r="A11" s="1"/>
      <c r="B11" s="26" t="s">
        <v>26</v>
      </c>
      <c r="C11" s="23"/>
      <c r="D11" s="24"/>
      <c r="E11" s="24"/>
      <c r="F11" s="24"/>
      <c r="G11" s="25"/>
      <c r="H11" s="24"/>
    </row>
    <row r="12" spans="1:8" ht="19.5" customHeight="1">
      <c r="A12" s="1"/>
      <c r="B12" s="26" t="s">
        <v>41</v>
      </c>
      <c r="C12" s="23"/>
      <c r="D12" s="24"/>
      <c r="E12" s="24"/>
      <c r="F12" s="24"/>
      <c r="G12" s="25"/>
      <c r="H12" s="24"/>
    </row>
    <row r="13" spans="1:7" ht="19.5" customHeight="1">
      <c r="A13" s="1"/>
      <c r="B13" s="22"/>
      <c r="C13" s="3"/>
      <c r="G13" s="4"/>
    </row>
    <row r="14" spans="1:7" ht="19.5" customHeight="1">
      <c r="A14" s="1"/>
      <c r="B14" s="46"/>
      <c r="C14" s="28" t="s">
        <v>27</v>
      </c>
      <c r="G14" s="4"/>
    </row>
    <row r="15" spans="1:7" ht="19.5" customHeight="1">
      <c r="A15" s="1"/>
      <c r="B15" s="57"/>
      <c r="C15" s="3"/>
      <c r="G15" s="4"/>
    </row>
    <row r="16" ht="19.5" customHeight="1">
      <c r="B16" s="5" t="s">
        <v>15</v>
      </c>
    </row>
    <row r="17" spans="2:8" ht="19.5" customHeight="1">
      <c r="B17" s="29" t="s">
        <v>20</v>
      </c>
      <c r="C17" s="6"/>
      <c r="D17" s="6"/>
      <c r="E17" s="6"/>
      <c r="F17" s="6"/>
      <c r="G17" s="7"/>
      <c r="H17" s="8"/>
    </row>
    <row r="18" spans="2:8" ht="19.5" customHeight="1">
      <c r="B18" s="30" t="s">
        <v>1</v>
      </c>
      <c r="C18" s="9"/>
      <c r="D18" s="9"/>
      <c r="E18" s="9"/>
      <c r="F18" s="9"/>
      <c r="G18" s="10"/>
      <c r="H18" s="11"/>
    </row>
    <row r="19" spans="2:8" ht="19.5" customHeight="1" thickBot="1">
      <c r="B19" s="12"/>
      <c r="C19" s="32" t="s">
        <v>2</v>
      </c>
      <c r="D19" s="33" t="s">
        <v>3</v>
      </c>
      <c r="E19" s="33"/>
      <c r="F19" s="33"/>
      <c r="G19" s="10"/>
      <c r="H19" s="47"/>
    </row>
    <row r="20" spans="2:8" ht="19.5" customHeight="1" thickBot="1" thickTop="1">
      <c r="B20" s="35" t="s">
        <v>4</v>
      </c>
      <c r="C20" s="48"/>
      <c r="D20" s="10" t="s">
        <v>30</v>
      </c>
      <c r="E20" s="33"/>
      <c r="F20" s="43"/>
      <c r="G20" s="49">
        <f>IF(C20&lt;430000,0,ROUNDDOWN((C20-430000)*0.054,0))</f>
        <v>0</v>
      </c>
      <c r="H20" s="36" t="s">
        <v>0</v>
      </c>
    </row>
    <row r="21" spans="2:8" ht="19.5" customHeight="1" thickBot="1" thickTop="1">
      <c r="B21" s="14"/>
      <c r="C21" s="33"/>
      <c r="D21" s="32" t="s">
        <v>5</v>
      </c>
      <c r="E21" s="33"/>
      <c r="F21" s="10"/>
      <c r="G21" s="10"/>
      <c r="H21" s="36"/>
    </row>
    <row r="22" spans="2:8" ht="19.5" customHeight="1" thickBot="1" thickTop="1">
      <c r="B22" s="31" t="s">
        <v>23</v>
      </c>
      <c r="C22" s="10" t="s">
        <v>31</v>
      </c>
      <c r="D22" s="50"/>
      <c r="E22" s="10" t="s">
        <v>6</v>
      </c>
      <c r="F22" s="43" t="s">
        <v>7</v>
      </c>
      <c r="G22" s="49">
        <f>25100*D22</f>
        <v>0</v>
      </c>
      <c r="H22" s="36" t="s">
        <v>0</v>
      </c>
    </row>
    <row r="23" spans="2:8" ht="19.5" customHeight="1" thickBot="1" thickTop="1">
      <c r="B23" s="13"/>
      <c r="C23" s="33"/>
      <c r="D23" s="51"/>
      <c r="E23" s="33"/>
      <c r="F23" s="10"/>
      <c r="G23" s="52"/>
      <c r="H23" s="36"/>
    </row>
    <row r="24" spans="2:8" ht="19.5" customHeight="1" thickBot="1" thickTop="1">
      <c r="B24" s="31" t="s">
        <v>24</v>
      </c>
      <c r="C24" s="10" t="s">
        <v>32</v>
      </c>
      <c r="D24" s="33"/>
      <c r="E24" s="33" t="s">
        <v>8</v>
      </c>
      <c r="F24" s="43" t="s">
        <v>7</v>
      </c>
      <c r="G24" s="49">
        <f>IF(AND(A1=0,D22&gt;=1),19700,0)</f>
        <v>0</v>
      </c>
      <c r="H24" s="36" t="s">
        <v>0</v>
      </c>
    </row>
    <row r="25" spans="2:8" ht="19.5" customHeight="1" thickBot="1" thickTop="1">
      <c r="B25" s="15"/>
      <c r="C25" s="33"/>
      <c r="D25" s="33"/>
      <c r="E25" s="33"/>
      <c r="F25" s="33"/>
      <c r="G25" s="37" t="s">
        <v>10</v>
      </c>
      <c r="H25" s="36"/>
    </row>
    <row r="26" spans="2:8" ht="19.5" customHeight="1" thickBot="1">
      <c r="B26" s="15"/>
      <c r="C26" s="33"/>
      <c r="D26" s="33"/>
      <c r="E26" s="61" t="s">
        <v>17</v>
      </c>
      <c r="F26" s="62"/>
      <c r="G26" s="53">
        <f>IF((G20+G22+G24)&gt;=650000,650000,ROUNDDOWN((G20+G22+G24),-2))</f>
        <v>0</v>
      </c>
      <c r="H26" s="36" t="s">
        <v>0</v>
      </c>
    </row>
    <row r="27" spans="2:8" ht="19.5" customHeight="1">
      <c r="B27" s="16"/>
      <c r="C27" s="38"/>
      <c r="D27" s="38"/>
      <c r="E27" s="38"/>
      <c r="F27" s="38" t="s">
        <v>33</v>
      </c>
      <c r="G27" s="17"/>
      <c r="H27" s="54"/>
    </row>
    <row r="28" spans="2:8" ht="19.5" customHeight="1">
      <c r="B28" s="18"/>
      <c r="C28" s="18"/>
      <c r="D28" s="18"/>
      <c r="E28" s="18"/>
      <c r="F28" s="18"/>
      <c r="G28" s="18"/>
      <c r="H28" s="18"/>
    </row>
    <row r="29" spans="2:8" ht="19.5" customHeight="1">
      <c r="B29" s="29" t="s">
        <v>21</v>
      </c>
      <c r="C29" s="6"/>
      <c r="D29" s="6"/>
      <c r="E29" s="6"/>
      <c r="F29" s="6"/>
      <c r="G29" s="7"/>
      <c r="H29" s="8"/>
    </row>
    <row r="30" spans="2:8" ht="19.5" customHeight="1">
      <c r="B30" s="30" t="s">
        <v>1</v>
      </c>
      <c r="C30" s="33"/>
      <c r="D30" s="33"/>
      <c r="E30" s="33"/>
      <c r="F30" s="33"/>
      <c r="G30" s="10"/>
      <c r="H30" s="47"/>
    </row>
    <row r="31" spans="2:8" ht="19.5" customHeight="1" thickBot="1">
      <c r="B31" s="12"/>
      <c r="C31" s="32" t="s">
        <v>2</v>
      </c>
      <c r="D31" s="33" t="s">
        <v>3</v>
      </c>
      <c r="E31" s="33"/>
      <c r="F31" s="33"/>
      <c r="G31" s="10"/>
      <c r="H31" s="47"/>
    </row>
    <row r="32" spans="2:8" ht="19.5" customHeight="1" thickBot="1" thickTop="1">
      <c r="B32" s="35" t="s">
        <v>4</v>
      </c>
      <c r="C32" s="55">
        <f>C20</f>
        <v>0</v>
      </c>
      <c r="D32" s="10" t="s">
        <v>34</v>
      </c>
      <c r="E32" s="33"/>
      <c r="F32" s="10"/>
      <c r="G32" s="49">
        <f>IF(C32&lt;430000,0,ROUNDDOWN((C32-430000)*0.019,0))</f>
        <v>0</v>
      </c>
      <c r="H32" s="36" t="s">
        <v>0</v>
      </c>
    </row>
    <row r="33" spans="2:8" ht="19.5" customHeight="1" thickBot="1" thickTop="1">
      <c r="B33" s="14"/>
      <c r="C33" s="33"/>
      <c r="D33" s="32" t="s">
        <v>5</v>
      </c>
      <c r="E33" s="33"/>
      <c r="F33" s="10"/>
      <c r="G33" s="10"/>
      <c r="H33" s="36"/>
    </row>
    <row r="34" spans="2:8" ht="19.5" customHeight="1" thickBot="1" thickTop="1">
      <c r="B34" s="31" t="s">
        <v>23</v>
      </c>
      <c r="C34" s="10" t="s">
        <v>35</v>
      </c>
      <c r="D34" s="55">
        <f>D22</f>
        <v>0</v>
      </c>
      <c r="E34" s="10" t="s">
        <v>6</v>
      </c>
      <c r="F34" s="43" t="s">
        <v>7</v>
      </c>
      <c r="G34" s="49">
        <f>9000*D34</f>
        <v>0</v>
      </c>
      <c r="H34" s="36" t="s">
        <v>0</v>
      </c>
    </row>
    <row r="35" spans="2:8" ht="19.5" customHeight="1" thickBot="1" thickTop="1">
      <c r="B35" s="13"/>
      <c r="C35" s="33"/>
      <c r="D35" s="51"/>
      <c r="E35" s="33"/>
      <c r="F35" s="10"/>
      <c r="G35" s="52"/>
      <c r="H35" s="36"/>
    </row>
    <row r="36" spans="2:8" ht="19.5" customHeight="1" thickBot="1" thickTop="1">
      <c r="B36" s="31" t="s">
        <v>24</v>
      </c>
      <c r="C36" s="10" t="s">
        <v>36</v>
      </c>
      <c r="D36" s="33"/>
      <c r="E36" s="33" t="s">
        <v>8</v>
      </c>
      <c r="F36" s="43" t="s">
        <v>7</v>
      </c>
      <c r="G36" s="49">
        <f>IF(AND(A1=0,D34&gt;=1),7100,0)</f>
        <v>0</v>
      </c>
      <c r="H36" s="36" t="s">
        <v>0</v>
      </c>
    </row>
    <row r="37" spans="2:8" ht="19.5" customHeight="1" thickBot="1" thickTop="1">
      <c r="B37" s="15"/>
      <c r="C37" s="33"/>
      <c r="D37" s="33"/>
      <c r="E37" s="33"/>
      <c r="F37" s="33"/>
      <c r="G37" s="37" t="s">
        <v>10</v>
      </c>
      <c r="H37" s="36"/>
    </row>
    <row r="38" spans="2:8" ht="19.5" customHeight="1" thickBot="1">
      <c r="B38" s="15"/>
      <c r="C38" s="33"/>
      <c r="D38" s="33"/>
      <c r="E38" s="61" t="s">
        <v>18</v>
      </c>
      <c r="F38" s="63"/>
      <c r="G38" s="53">
        <f>IF((G32+G34+G36)&gt;=200000,200000,ROUNDDOWN((G32+G34+G36),-2))</f>
        <v>0</v>
      </c>
      <c r="H38" s="36" t="s">
        <v>0</v>
      </c>
    </row>
    <row r="39" spans="2:8" ht="19.5" customHeight="1">
      <c r="B39" s="16"/>
      <c r="C39" s="38"/>
      <c r="D39" s="38"/>
      <c r="E39" s="38"/>
      <c r="F39" s="38" t="s">
        <v>37</v>
      </c>
      <c r="G39" s="17"/>
      <c r="H39" s="54"/>
    </row>
    <row r="40" spans="2:8" ht="19.5" customHeight="1">
      <c r="B40" s="19"/>
      <c r="C40" s="19"/>
      <c r="D40" s="19"/>
      <c r="E40" s="19"/>
      <c r="F40" s="19"/>
      <c r="G40" s="19"/>
      <c r="H40" s="19"/>
    </row>
    <row r="41" spans="1:8" ht="19.5" customHeight="1">
      <c r="A41" s="1">
        <v>0</v>
      </c>
      <c r="B41" s="29" t="s">
        <v>22</v>
      </c>
      <c r="C41" s="6"/>
      <c r="D41" s="6"/>
      <c r="E41" s="6"/>
      <c r="F41" s="6"/>
      <c r="G41" s="7"/>
      <c r="H41" s="8"/>
    </row>
    <row r="42" spans="2:8" ht="19.5" customHeight="1">
      <c r="B42" s="30" t="s">
        <v>1</v>
      </c>
      <c r="C42" s="33"/>
      <c r="D42" s="33"/>
      <c r="E42" s="33"/>
      <c r="F42" s="33"/>
      <c r="G42" s="10"/>
      <c r="H42" s="47"/>
    </row>
    <row r="43" spans="2:8" ht="19.5" customHeight="1" thickBot="1">
      <c r="B43" s="34"/>
      <c r="C43" s="32" t="s">
        <v>2</v>
      </c>
      <c r="D43" s="33" t="s">
        <v>3</v>
      </c>
      <c r="E43" s="33"/>
      <c r="F43" s="33"/>
      <c r="G43" s="10"/>
      <c r="H43" s="47"/>
    </row>
    <row r="44" spans="2:8" ht="19.5" customHeight="1" thickBot="1" thickTop="1">
      <c r="B44" s="35" t="s">
        <v>4</v>
      </c>
      <c r="C44" s="48"/>
      <c r="D44" s="10" t="s">
        <v>38</v>
      </c>
      <c r="E44" s="33"/>
      <c r="F44" s="10"/>
      <c r="G44" s="49">
        <f>IF(C44&lt;430000,0,ROUNDDOWN((C44-430000)*0.018,0))</f>
        <v>0</v>
      </c>
      <c r="H44" s="47" t="s">
        <v>0</v>
      </c>
    </row>
    <row r="45" spans="2:8" ht="19.5" customHeight="1" thickBot="1" thickTop="1">
      <c r="B45" s="39"/>
      <c r="C45" s="33"/>
      <c r="D45" s="32" t="s">
        <v>5</v>
      </c>
      <c r="E45" s="33"/>
      <c r="F45" s="10"/>
      <c r="G45" s="10"/>
      <c r="H45" s="47"/>
    </row>
    <row r="46" spans="2:8" ht="19.5" customHeight="1" thickBot="1" thickTop="1">
      <c r="B46" s="31" t="s">
        <v>23</v>
      </c>
      <c r="C46" s="10"/>
      <c r="D46" s="50"/>
      <c r="E46" s="10" t="s">
        <v>6</v>
      </c>
      <c r="F46" s="43" t="s">
        <v>7</v>
      </c>
      <c r="G46" s="49">
        <f>10900*D46</f>
        <v>0</v>
      </c>
      <c r="H46" s="47" t="s">
        <v>0</v>
      </c>
    </row>
    <row r="47" spans="2:8" ht="19.5" customHeight="1" thickBot="1" thickTop="1">
      <c r="B47" s="13"/>
      <c r="C47" s="33"/>
      <c r="D47" s="51"/>
      <c r="E47" s="33"/>
      <c r="F47" s="10"/>
      <c r="G47" s="52"/>
      <c r="H47" s="47"/>
    </row>
    <row r="48" spans="2:8" ht="19.5" customHeight="1" thickBot="1" thickTop="1">
      <c r="B48" s="31" t="s">
        <v>24</v>
      </c>
      <c r="C48" s="10" t="s">
        <v>39</v>
      </c>
      <c r="D48" s="33"/>
      <c r="E48" s="33" t="s">
        <v>8</v>
      </c>
      <c r="F48" s="43" t="s">
        <v>7</v>
      </c>
      <c r="G48" s="56">
        <f>IF(AND(A41=0,D46&gt;=1),6000,0)</f>
        <v>0</v>
      </c>
      <c r="H48" s="47" t="s">
        <v>0</v>
      </c>
    </row>
    <row r="49" spans="2:8" ht="19.5" customHeight="1" thickBot="1" thickTop="1">
      <c r="B49" s="13"/>
      <c r="C49" s="33"/>
      <c r="D49" s="33"/>
      <c r="E49" s="33"/>
      <c r="F49" s="33"/>
      <c r="G49" s="37" t="s">
        <v>10</v>
      </c>
      <c r="H49" s="47"/>
    </row>
    <row r="50" spans="2:8" ht="19.5" customHeight="1" thickBot="1">
      <c r="B50" s="15"/>
      <c r="C50" s="33"/>
      <c r="D50" s="33"/>
      <c r="E50" s="61" t="s">
        <v>19</v>
      </c>
      <c r="F50" s="62"/>
      <c r="G50" s="53">
        <f>IF((G44+G46+G48)&gt;=170000,170000,ROUNDDOWN((G44+G46+G48),-2))</f>
        <v>0</v>
      </c>
      <c r="H50" s="47" t="s">
        <v>0</v>
      </c>
    </row>
    <row r="51" spans="2:8" ht="19.5" customHeight="1">
      <c r="B51" s="16"/>
      <c r="C51" s="38"/>
      <c r="D51" s="38"/>
      <c r="E51" s="38"/>
      <c r="F51" s="38" t="s">
        <v>40</v>
      </c>
      <c r="G51" s="17"/>
      <c r="H51" s="54"/>
    </row>
    <row r="52" ht="19.5" customHeight="1" thickBot="1"/>
    <row r="53" spans="4:8" ht="19.5" customHeight="1" thickBot="1">
      <c r="D53" s="5"/>
      <c r="F53" s="40" t="s">
        <v>25</v>
      </c>
      <c r="G53" s="20">
        <f>G26+G38+G50</f>
        <v>0</v>
      </c>
      <c r="H53" s="5" t="s">
        <v>0</v>
      </c>
    </row>
    <row r="54" ht="9.75" customHeight="1" thickBot="1">
      <c r="H54" s="5"/>
    </row>
    <row r="55" spans="4:8" ht="19.5" customHeight="1" thickBot="1">
      <c r="D55" s="41" t="s">
        <v>28</v>
      </c>
      <c r="F55" s="45" t="s">
        <v>9</v>
      </c>
      <c r="G55" s="20">
        <f>ROUNDUP(G53/12,-1)</f>
        <v>0</v>
      </c>
      <c r="H55" s="5" t="s">
        <v>0</v>
      </c>
    </row>
    <row r="56" spans="4:8" ht="19.5" customHeight="1">
      <c r="D56" s="41"/>
      <c r="F56" s="42"/>
      <c r="G56" s="44"/>
      <c r="H56" s="5"/>
    </row>
    <row r="57" spans="3:8" ht="19.5" customHeight="1">
      <c r="C57" s="64" t="s">
        <v>42</v>
      </c>
      <c r="D57" s="65"/>
      <c r="E57" s="65"/>
      <c r="F57" s="65"/>
      <c r="G57" s="65"/>
      <c r="H57" s="65"/>
    </row>
  </sheetData>
  <sheetProtection selectLockedCells="1"/>
  <mergeCells count="5">
    <mergeCell ref="C1:G1"/>
    <mergeCell ref="E26:F26"/>
    <mergeCell ref="E38:F38"/>
    <mergeCell ref="E50:F50"/>
    <mergeCell ref="C57:H57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村上 由美</cp:lastModifiedBy>
  <cp:lastPrinted>2022-11-22T00:05:18Z</cp:lastPrinted>
  <dcterms:created xsi:type="dcterms:W3CDTF">2005-05-09T23:34:43Z</dcterms:created>
  <dcterms:modified xsi:type="dcterms:W3CDTF">2022-11-22T01:39:39Z</dcterms:modified>
  <cp:category/>
  <cp:version/>
  <cp:contentType/>
  <cp:contentStatus/>
</cp:coreProperties>
</file>